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1" i="1" l="1"/>
  <c r="E50" i="1"/>
  <c r="E49" i="1" l="1"/>
  <c r="E12" i="1"/>
  <c r="E11" i="1"/>
  <c r="D11" i="1"/>
  <c r="E10" i="1"/>
  <c r="D10" i="1"/>
  <c r="E15" i="1"/>
  <c r="E16" i="1"/>
  <c r="E25" i="1"/>
  <c r="D25" i="1"/>
  <c r="E32" i="1"/>
  <c r="D32" i="1"/>
  <c r="E33" i="1"/>
  <c r="D33" i="1"/>
  <c r="E28" i="1"/>
  <c r="D28" i="1"/>
  <c r="E24" i="1"/>
  <c r="D24" i="1"/>
  <c r="E21" i="1"/>
  <c r="D21" i="1"/>
  <c r="E18" i="1"/>
  <c r="D18" i="1"/>
  <c r="E19" i="1"/>
  <c r="D19" i="1"/>
  <c r="E44" i="1"/>
  <c r="E40" i="1"/>
  <c r="D40" i="1"/>
  <c r="E43" i="1"/>
  <c r="D43" i="1"/>
  <c r="E46" i="1"/>
  <c r="D46" i="1"/>
  <c r="E47" i="1"/>
  <c r="D47" i="1"/>
  <c r="E42" i="1"/>
  <c r="D42" i="1"/>
  <c r="E41" i="1"/>
  <c r="D41" i="1"/>
  <c r="E36" i="1"/>
  <c r="D36" i="1"/>
  <c r="E45" i="1"/>
  <c r="D45" i="1"/>
  <c r="E39" i="1"/>
  <c r="D39" i="1"/>
  <c r="E35" i="1"/>
  <c r="D35" i="1"/>
  <c r="E34" i="1"/>
  <c r="D34" i="1"/>
  <c r="E38" i="1"/>
  <c r="E37" i="1"/>
  <c r="D37" i="1"/>
  <c r="E13" i="1"/>
  <c r="D13" i="1"/>
  <c r="E27" i="1"/>
  <c r="D27" i="1"/>
  <c r="E26" i="1"/>
  <c r="D26" i="1"/>
  <c r="E14" i="1"/>
  <c r="D14" i="1"/>
  <c r="E29" i="1"/>
  <c r="D29" i="1"/>
  <c r="E17" i="1"/>
  <c r="D17" i="1"/>
  <c r="D49" i="1"/>
  <c r="E31" i="1"/>
  <c r="D31" i="1"/>
  <c r="E30" i="1"/>
  <c r="D30" i="1"/>
  <c r="D16" i="1"/>
  <c r="D12" i="1"/>
  <c r="D15" i="1"/>
  <c r="E48" i="1"/>
  <c r="D48" i="1"/>
  <c r="E20" i="1"/>
  <c r="D20" i="1"/>
  <c r="E22" i="1" l="1"/>
  <c r="E52" i="1" l="1"/>
</calcChain>
</file>

<file path=xl/sharedStrings.xml><?xml version="1.0" encoding="utf-8"?>
<sst xmlns="http://schemas.openxmlformats.org/spreadsheetml/2006/main" count="96" uniqueCount="74">
  <si>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</si>
  <si>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</si>
  <si>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</si>
  <si>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</si>
  <si>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</si>
  <si>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</si>
  <si>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</si>
  <si>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</si>
  <si>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</si>
  <si>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</si>
  <si>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</si>
  <si>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</si>
  <si>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</si>
  <si>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</si>
  <si>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</si>
  <si>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</si>
  <si>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</si>
  <si>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</si>
  <si>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</si>
  <si>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</si>
  <si>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</si>
  <si>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</si>
  <si>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</si>
  <si>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</si>
  <si>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</si>
  <si>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</si>
  <si>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</si>
  <si>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100м  трубопровода</t>
  </si>
  <si>
    <t>Услуги трактора,экскаватора-погузчика,погрузка и вывоз снега со складированием</t>
  </si>
  <si>
    <t>м3</t>
  </si>
  <si>
    <t>Очистка канализационной сети дворовой</t>
  </si>
  <si>
    <t>10 фильтров</t>
  </si>
  <si>
    <t>1 врезка</t>
  </si>
  <si>
    <t>Смена сгонов у трубопроводов диам. до 32мм</t>
  </si>
  <si>
    <t>100 сгонов</t>
  </si>
  <si>
    <t>шт</t>
  </si>
  <si>
    <t>Покрытие поверхностей грунтовкой глубокого проникновения за 1 раз стен</t>
  </si>
  <si>
    <t>100м2 покрытия</t>
  </si>
  <si>
    <t>Покрытие поверхностей грунтовкой глубокого проникновения за 1 раз потолков</t>
  </si>
  <si>
    <t>Улучшенная масляная окраска ранее окрашенных дверей  за два раза с расчисткой старой краски до 10%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</si>
  <si>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</si>
  <si>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</si>
  <si>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100м3 воды</t>
  </si>
  <si>
    <t>Слив и наполнение водой системы отопления без осмотра</t>
  </si>
  <si>
    <t>1000м3 объема здания</t>
  </si>
  <si>
    <t>Водоотлив из подвала электрическими насосами</t>
  </si>
  <si>
    <t>100шт приб.</t>
  </si>
  <si>
    <t>Смена кранов на шаровые краны диам. 15,32мм</t>
  </si>
  <si>
    <t>Врезка в действующие внутренние сети трубопроводов ЦО диам.15мм</t>
  </si>
  <si>
    <t>Окраска масляными составами ранее окрашенных металлических оконных переплетов,санитарно-технических приборов и других металлических поверхностей площадью до 0,25м2 за 2  раза(электрические щитки)</t>
  </si>
  <si>
    <t>Окраска масляными составами ранее окрашенных металлических решеток и оград без рельефа за 2 раза</t>
  </si>
  <si>
    <t>Смена дверных приборов пружины</t>
  </si>
  <si>
    <t>,</t>
  </si>
  <si>
    <t>имущества МКД, выполненных за 2017  года на жилом доме № 13</t>
  </si>
  <si>
    <t xml:space="preserve">                                        по улице Талсинская</t>
  </si>
  <si>
    <t>Смена сгонов у трубопроводов диам. до 20 мм</t>
  </si>
  <si>
    <t>Смена внутренних трубопроводов из стальных труб диам. до 32мм</t>
  </si>
  <si>
    <t>Врезка в действующие внутренние сети трубопроводов ЦО диам.25мм</t>
  </si>
  <si>
    <t>Изоляция трубопроводов изделиями из вспененного каучука</t>
  </si>
  <si>
    <t>10м трубопровода</t>
  </si>
  <si>
    <t>Смена внутренних трубопроводов из стальных труб диам. до 20мм</t>
  </si>
  <si>
    <t>Смена внутренних трубопроводов из стальных труб диам. до 100мм</t>
  </si>
  <si>
    <t>Прочистка фильтров ГВС диам.50мм</t>
  </si>
  <si>
    <t>Смена внутренних трубопроводов из стальных труб диам. до 25 мм</t>
  </si>
  <si>
    <t>Окрашивание водоэмульсионными составами поверхностей потолков,ранее окрашенных водоэмульсионной краской с расчисткой старой краски до 35%</t>
  </si>
  <si>
    <t>Окрашивание водоэмульсионными составами поверхностей стен,ранее окрашенных водоэмульсионной краской с расчисткой старой краски до 35%</t>
  </si>
  <si>
    <t>Улучшенная масляная окраска ранее окрашенных окон за  2 раза с расчисткой старой краски до 35%</t>
  </si>
  <si>
    <t>Окраска масляными составами ранее окрашенных больших металлических поверхностей(кроме крыш) за 2 раза</t>
  </si>
  <si>
    <t>Улучшенная масляная окраска ранее окрашенных стен за  2 раза с расчисткой старой краски до 35%(сапожок)</t>
  </si>
  <si>
    <t>Окраска масляными составами торцов лестничных маршей</t>
  </si>
  <si>
    <t>Установка почтовых ящиков 6-ти секц</t>
  </si>
  <si>
    <t>Смена задвижек диам. 50мм на шаровые краны</t>
  </si>
  <si>
    <t>Механизированная уборка снега на придомовой территории</t>
  </si>
  <si>
    <t>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</si>
</sst>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A58" sqref="A1:E5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53</v>
      </c>
      <c r="C4" s="3"/>
      <c r="D4" s="3"/>
      <c r="E4" s="3"/>
      <c r="F4" s="1"/>
    </row>
    <row r="5" spans="1:6" ht="15.75" x14ac:dyDescent="0.25">
      <c r="A5" s="4"/>
      <c r="B5" s="3" t="s">
        <v>54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0.01+0.1+0.02+0.04+0.05+0.01+0.02+0.01+0.01</f>
        <v>0.27000000000000007</v>
      </c>
      <c r="E10" s="7">
        <f>78.62+1516.38+303.28+612.97+766.21+155.03+310.05+155.03+155.03</f>
        <v>4052.6000000000008</v>
      </c>
      <c r="F10" s="4"/>
    </row>
    <row r="11" spans="1:6" s="1" customFormat="1" ht="31.5" x14ac:dyDescent="0.25">
      <c r="A11" s="7">
        <v>2</v>
      </c>
      <c r="B11" s="8" t="s">
        <v>26</v>
      </c>
      <c r="C11" s="8" t="s">
        <v>13</v>
      </c>
      <c r="D11" s="7">
        <f>0.01+0.01+0.01</f>
        <v>0.03</v>
      </c>
      <c r="E11" s="7">
        <f>455.78+455.78+455.78</f>
        <v>1367.34</v>
      </c>
      <c r="F11" s="4"/>
    </row>
    <row r="12" spans="1:6" s="1" customFormat="1" ht="47.25" x14ac:dyDescent="0.25">
      <c r="A12" s="7">
        <v>3</v>
      </c>
      <c r="B12" s="8" t="s">
        <v>24</v>
      </c>
      <c r="C12" s="8" t="s">
        <v>25</v>
      </c>
      <c r="D12" s="7">
        <f>0.05</f>
        <v>0.05</v>
      </c>
      <c r="E12" s="7">
        <f>206.57+206.57+206.57+206.57+212.12+218.3+218.3+218.3+218.3+218.3+218.3</f>
        <v>2348.2000000000003</v>
      </c>
      <c r="F12" s="4"/>
    </row>
    <row r="13" spans="1:6" ht="47.25" x14ac:dyDescent="0.25">
      <c r="A13" s="7">
        <v>4</v>
      </c>
      <c r="B13" s="8" t="s">
        <v>15</v>
      </c>
      <c r="C13" s="8" t="s">
        <v>12</v>
      </c>
      <c r="D13" s="7">
        <f>8.59</f>
        <v>8.59</v>
      </c>
      <c r="E13" s="7">
        <f>37252.83</f>
        <v>37252.83</v>
      </c>
      <c r="F13" s="4"/>
    </row>
    <row r="14" spans="1:6" s="1" customFormat="1" ht="31.5" x14ac:dyDescent="0.25">
      <c r="A14" s="7">
        <v>5</v>
      </c>
      <c r="B14" s="8" t="s">
        <v>62</v>
      </c>
      <c r="C14" s="8" t="s">
        <v>31</v>
      </c>
      <c r="D14" s="7">
        <f>0.1</f>
        <v>0.1</v>
      </c>
      <c r="E14" s="7">
        <f>695.19</f>
        <v>695.19</v>
      </c>
      <c r="F14" s="4"/>
    </row>
    <row r="15" spans="1:6" s="1" customFormat="1" ht="78.75" x14ac:dyDescent="0.25">
      <c r="A15" s="7">
        <v>6</v>
      </c>
      <c r="B15" s="8" t="s">
        <v>20</v>
      </c>
      <c r="C15" s="8" t="s">
        <v>21</v>
      </c>
      <c r="D15" s="7">
        <f>0.497</f>
        <v>0.497</v>
      </c>
      <c r="E15" s="7">
        <f>872.28+872.28+872.28+872.28+895.77+921.88+921.88+921.88+921.088+921.88+921.88</f>
        <v>9915.3779999999988</v>
      </c>
      <c r="F15" s="4"/>
    </row>
    <row r="16" spans="1:6" s="1" customFormat="1" ht="31.5" x14ac:dyDescent="0.25">
      <c r="A16" s="7">
        <v>7</v>
      </c>
      <c r="B16" s="8" t="s">
        <v>22</v>
      </c>
      <c r="C16" s="8" t="s">
        <v>23</v>
      </c>
      <c r="D16" s="7">
        <f>0.3</f>
        <v>0.3</v>
      </c>
      <c r="E16" s="7">
        <f>7897.91+7897.91+7897.91+7897.91+8110.64+8347.02+8347.02+8347.02+8347.02+8347.02+8347.02</f>
        <v>89784.400000000023</v>
      </c>
      <c r="F16" s="4"/>
    </row>
    <row r="17" spans="1:6" s="1" customFormat="1" ht="47.25" x14ac:dyDescent="0.25">
      <c r="A17" s="7">
        <v>8</v>
      </c>
      <c r="B17" s="8" t="s">
        <v>41</v>
      </c>
      <c r="C17" s="8" t="s">
        <v>12</v>
      </c>
      <c r="D17" s="7">
        <f>0.2+0.08+0.08</f>
        <v>0.36000000000000004</v>
      </c>
      <c r="E17" s="7">
        <f>2927.06+1170.83+1198.35</f>
        <v>5296.24</v>
      </c>
      <c r="F17" s="4"/>
    </row>
    <row r="18" spans="1:6" s="1" customFormat="1" ht="47.25" x14ac:dyDescent="0.25">
      <c r="A18" s="7">
        <v>9</v>
      </c>
      <c r="B18" s="8" t="s">
        <v>30</v>
      </c>
      <c r="C18" s="8" t="s">
        <v>12</v>
      </c>
      <c r="D18" s="7">
        <f>0.02+0.1</f>
        <v>0.12000000000000001</v>
      </c>
      <c r="E18" s="7">
        <f>937.89+4959.94</f>
        <v>5897.83</v>
      </c>
      <c r="F18" s="4"/>
    </row>
    <row r="19" spans="1:6" s="1" customFormat="1" ht="31.5" x14ac:dyDescent="0.25">
      <c r="A19" s="7">
        <v>10</v>
      </c>
      <c r="B19" s="8" t="s">
        <v>45</v>
      </c>
      <c r="C19" s="8" t="s">
        <v>42</v>
      </c>
      <c r="D19" s="7">
        <f>0.2+0.03</f>
        <v>0.23</v>
      </c>
      <c r="E19" s="7">
        <f>622+95.94</f>
        <v>717.94</v>
      </c>
      <c r="F19" s="4"/>
    </row>
    <row r="20" spans="1:6" s="1" customFormat="1" ht="47.25" x14ac:dyDescent="0.25">
      <c r="A20" s="7">
        <v>11</v>
      </c>
      <c r="B20" s="8" t="s">
        <v>43</v>
      </c>
      <c r="C20" s="8" t="s">
        <v>44</v>
      </c>
      <c r="D20" s="7">
        <f>0.002</f>
        <v>2E-3</v>
      </c>
      <c r="E20" s="7">
        <f>0.29</f>
        <v>0.28999999999999998</v>
      </c>
      <c r="F20" s="4"/>
    </row>
    <row r="21" spans="1:6" s="1" customFormat="1" ht="31.5" x14ac:dyDescent="0.25">
      <c r="A21" s="7">
        <v>12</v>
      </c>
      <c r="B21" s="8" t="s">
        <v>51</v>
      </c>
      <c r="C21" s="8" t="s">
        <v>46</v>
      </c>
      <c r="D21" s="7">
        <f>0.01</f>
        <v>0.01</v>
      </c>
      <c r="E21" s="7">
        <f>284.22</f>
        <v>284.22000000000003</v>
      </c>
      <c r="F21" s="4"/>
    </row>
    <row r="22" spans="1:6" ht="15.75" x14ac:dyDescent="0.25">
      <c r="A22" s="7"/>
      <c r="B22" s="8"/>
      <c r="C22" s="8"/>
      <c r="D22" s="7"/>
      <c r="E22" s="9">
        <f>SUM(E10:E21)</f>
        <v>157612.45800000001</v>
      </c>
      <c r="F22" s="4"/>
    </row>
    <row r="23" spans="1:6" ht="15.75" x14ac:dyDescent="0.25">
      <c r="A23" s="7"/>
      <c r="B23" s="12" t="s">
        <v>11</v>
      </c>
      <c r="C23" s="8"/>
      <c r="D23" s="7"/>
      <c r="E23" s="7"/>
      <c r="F23" s="4"/>
    </row>
    <row r="24" spans="1:6" s="1" customFormat="1" ht="31.5" x14ac:dyDescent="0.25">
      <c r="A24" s="7">
        <v>1</v>
      </c>
      <c r="B24" s="8" t="s">
        <v>71</v>
      </c>
      <c r="C24" s="8" t="s">
        <v>13</v>
      </c>
      <c r="D24" s="7">
        <f>0.06</f>
        <v>0.06</v>
      </c>
      <c r="E24" s="7">
        <f>21420.23</f>
        <v>21420.23</v>
      </c>
      <c r="F24" s="4"/>
    </row>
    <row r="25" spans="1:6" ht="31.5" x14ac:dyDescent="0.25">
      <c r="A25" s="7">
        <v>2</v>
      </c>
      <c r="B25" s="8" t="s">
        <v>47</v>
      </c>
      <c r="C25" s="8" t="s">
        <v>13</v>
      </c>
      <c r="D25" s="7">
        <f>0.04+0.04+0.04+0.04+0.08+0.06</f>
        <v>0.3</v>
      </c>
      <c r="E25" s="7">
        <f>2032.8+1989.14+1989.17+2248.61+6962.15+3263.11+145.38+280.12</f>
        <v>18910.48</v>
      </c>
      <c r="F25" s="4"/>
    </row>
    <row r="26" spans="1:6" s="1" customFormat="1" ht="47.25" x14ac:dyDescent="0.25">
      <c r="A26" s="7">
        <v>3</v>
      </c>
      <c r="B26" s="8" t="s">
        <v>60</v>
      </c>
      <c r="C26" s="8" t="s">
        <v>27</v>
      </c>
      <c r="D26" s="7">
        <f>0.03+0.03</f>
        <v>0.06</v>
      </c>
      <c r="E26" s="7">
        <f>2146.26+2146.26</f>
        <v>4292.5200000000004</v>
      </c>
      <c r="F26" s="4"/>
    </row>
    <row r="27" spans="1:6" s="1" customFormat="1" ht="47.25" x14ac:dyDescent="0.25">
      <c r="A27" s="7">
        <v>4</v>
      </c>
      <c r="B27" s="8" t="s">
        <v>63</v>
      </c>
      <c r="C27" s="8" t="s">
        <v>27</v>
      </c>
      <c r="D27" s="7">
        <f>0.01</f>
        <v>0.01</v>
      </c>
      <c r="E27" s="7">
        <f>845.01</f>
        <v>845.01</v>
      </c>
      <c r="F27" s="4"/>
    </row>
    <row r="28" spans="1:6" s="1" customFormat="1" ht="47.25" x14ac:dyDescent="0.25">
      <c r="A28" s="7">
        <v>5</v>
      </c>
      <c r="B28" s="8" t="s">
        <v>56</v>
      </c>
      <c r="C28" s="8" t="s">
        <v>27</v>
      </c>
      <c r="D28" s="7">
        <f>0.04+0.06</f>
        <v>0.1</v>
      </c>
      <c r="E28" s="7">
        <f>2438.81+3427.68</f>
        <v>5866.49</v>
      </c>
      <c r="F28" s="4"/>
    </row>
    <row r="29" spans="1:6" s="1" customFormat="1" ht="47.25" x14ac:dyDescent="0.25">
      <c r="A29" s="7">
        <v>6</v>
      </c>
      <c r="B29" s="8" t="s">
        <v>61</v>
      </c>
      <c r="C29" s="8" t="s">
        <v>27</v>
      </c>
      <c r="D29" s="7">
        <f>0.03</f>
        <v>0.03</v>
      </c>
      <c r="E29" s="7">
        <f>2146.26</f>
        <v>2146.2600000000002</v>
      </c>
      <c r="F29" s="4"/>
    </row>
    <row r="30" spans="1:6" s="1" customFormat="1" ht="31.5" x14ac:dyDescent="0.25">
      <c r="A30" s="7">
        <v>7</v>
      </c>
      <c r="B30" s="8" t="s">
        <v>48</v>
      </c>
      <c r="C30" s="8" t="s">
        <v>32</v>
      </c>
      <c r="D30" s="7">
        <f>1</f>
        <v>1</v>
      </c>
      <c r="E30" s="7">
        <f>3059.98</f>
        <v>3059.98</v>
      </c>
      <c r="F30" s="4"/>
    </row>
    <row r="31" spans="1:6" s="1" customFormat="1" ht="31.5" x14ac:dyDescent="0.25">
      <c r="A31" s="7">
        <v>8</v>
      </c>
      <c r="B31" s="8" t="s">
        <v>57</v>
      </c>
      <c r="C31" s="8" t="s">
        <v>32</v>
      </c>
      <c r="D31" s="7">
        <f>2</f>
        <v>2</v>
      </c>
      <c r="E31" s="7">
        <f>6329.74</f>
        <v>6329.74</v>
      </c>
      <c r="F31" s="4"/>
    </row>
    <row r="32" spans="1:6" s="1" customFormat="1" ht="31.5" x14ac:dyDescent="0.25">
      <c r="A32" s="7">
        <v>9</v>
      </c>
      <c r="B32" s="8" t="s">
        <v>33</v>
      </c>
      <c r="C32" s="8" t="s">
        <v>34</v>
      </c>
      <c r="D32" s="7">
        <f>0.02+0.04+0.01</f>
        <v>6.9999999999999993E-2</v>
      </c>
      <c r="E32" s="7">
        <f>758.69+1392.07+353.75</f>
        <v>2504.5100000000002</v>
      </c>
      <c r="F32" s="4"/>
    </row>
    <row r="33" spans="1:6" s="1" customFormat="1" ht="31.5" x14ac:dyDescent="0.25">
      <c r="A33" s="7">
        <v>10</v>
      </c>
      <c r="B33" s="8" t="s">
        <v>55</v>
      </c>
      <c r="C33" s="8" t="s">
        <v>34</v>
      </c>
      <c r="D33" s="7">
        <f>0.02+0.03+0.03+0.01</f>
        <v>0.09</v>
      </c>
      <c r="E33" s="7">
        <f>457.37+624.53+624.53+212.26</f>
        <v>1918.69</v>
      </c>
      <c r="F33" s="4"/>
    </row>
    <row r="34" spans="1:6" s="1" customFormat="1" ht="31.5" x14ac:dyDescent="0.25">
      <c r="A34" s="7">
        <v>11</v>
      </c>
      <c r="B34" s="8" t="s">
        <v>36</v>
      </c>
      <c r="C34" s="8" t="s">
        <v>37</v>
      </c>
      <c r="D34" s="7">
        <f>3.2</f>
        <v>3.2</v>
      </c>
      <c r="E34" s="7">
        <f>16991.09</f>
        <v>16991.09</v>
      </c>
      <c r="F34" s="4"/>
    </row>
    <row r="35" spans="1:6" s="1" customFormat="1" ht="78.75" x14ac:dyDescent="0.25">
      <c r="A35" s="7">
        <v>12</v>
      </c>
      <c r="B35" s="8" t="s">
        <v>65</v>
      </c>
      <c r="C35" s="8" t="s">
        <v>14</v>
      </c>
      <c r="D35" s="7">
        <f>3.2</f>
        <v>3.2</v>
      </c>
      <c r="E35" s="7">
        <f>57623.69</f>
        <v>57623.69</v>
      </c>
      <c r="F35" s="4"/>
    </row>
    <row r="36" spans="1:6" s="1" customFormat="1" ht="78.75" x14ac:dyDescent="0.25">
      <c r="A36" s="7">
        <v>13</v>
      </c>
      <c r="B36" s="15" t="s">
        <v>68</v>
      </c>
      <c r="C36" s="8" t="s">
        <v>14</v>
      </c>
      <c r="D36" s="7">
        <f>0.52</f>
        <v>0.52</v>
      </c>
      <c r="E36" s="7">
        <f>12830.89</f>
        <v>12830.89</v>
      </c>
      <c r="F36" s="4"/>
    </row>
    <row r="37" spans="1:6" s="1" customFormat="1" ht="31.5" x14ac:dyDescent="0.25">
      <c r="A37" s="7">
        <v>14</v>
      </c>
      <c r="B37" s="8" t="s">
        <v>38</v>
      </c>
      <c r="C37" s="8" t="s">
        <v>37</v>
      </c>
      <c r="D37" s="7">
        <f>1.575</f>
        <v>1.575</v>
      </c>
      <c r="E37" s="7">
        <f>9764.73</f>
        <v>9764.73</v>
      </c>
      <c r="F37" s="4"/>
    </row>
    <row r="38" spans="1:6" s="1" customFormat="1" ht="78.75" x14ac:dyDescent="0.25">
      <c r="A38" s="7">
        <v>15</v>
      </c>
      <c r="B38" s="8" t="s">
        <v>64</v>
      </c>
      <c r="C38" s="8" t="s">
        <v>14</v>
      </c>
      <c r="D38" s="7">
        <v>1.575</v>
      </c>
      <c r="E38" s="7">
        <f>32297.4</f>
        <v>32297.4</v>
      </c>
      <c r="F38" s="4"/>
    </row>
    <row r="39" spans="1:6" s="1" customFormat="1" ht="78.75" x14ac:dyDescent="0.25">
      <c r="A39" s="7">
        <v>16</v>
      </c>
      <c r="B39" s="15" t="s">
        <v>66</v>
      </c>
      <c r="C39" s="8" t="s">
        <v>14</v>
      </c>
      <c r="D39" s="7">
        <f>0.225</f>
        <v>0.22500000000000001</v>
      </c>
      <c r="E39" s="7">
        <f>10439.62</f>
        <v>10439.620000000001</v>
      </c>
      <c r="F39" s="4"/>
    </row>
    <row r="40" spans="1:6" s="1" customFormat="1" ht="78.75" x14ac:dyDescent="0.25">
      <c r="A40" s="7">
        <v>17</v>
      </c>
      <c r="B40" s="15" t="s">
        <v>67</v>
      </c>
      <c r="C40" s="8" t="s">
        <v>14</v>
      </c>
      <c r="D40" s="7">
        <f>0.057+0.057</f>
        <v>0.114</v>
      </c>
      <c r="E40" s="7">
        <f>532.37+532.37</f>
        <v>1064.74</v>
      </c>
      <c r="F40" s="4"/>
    </row>
    <row r="41" spans="1:6" s="1" customFormat="1" ht="78.75" x14ac:dyDescent="0.25">
      <c r="A41" s="7">
        <v>18</v>
      </c>
      <c r="B41" s="15" t="s">
        <v>69</v>
      </c>
      <c r="C41" s="8" t="s">
        <v>14</v>
      </c>
      <c r="D41" s="8">
        <f>0.042</f>
        <v>4.2000000000000003E-2</v>
      </c>
      <c r="E41" s="7">
        <f>801.15</f>
        <v>801.15</v>
      </c>
      <c r="F41" s="4"/>
    </row>
    <row r="42" spans="1:6" s="1" customFormat="1" ht="94.5" x14ac:dyDescent="0.25">
      <c r="A42" s="7">
        <v>19</v>
      </c>
      <c r="B42" s="15" t="s">
        <v>49</v>
      </c>
      <c r="C42" s="8" t="s">
        <v>14</v>
      </c>
      <c r="D42" s="7">
        <f>0.12</f>
        <v>0.12</v>
      </c>
      <c r="E42" s="7">
        <f>4124.23</f>
        <v>4124.2299999999996</v>
      </c>
      <c r="F42" s="4"/>
    </row>
    <row r="43" spans="1:6" s="1" customFormat="1" ht="78.75" x14ac:dyDescent="0.25">
      <c r="A43" s="7">
        <v>20</v>
      </c>
      <c r="B43" s="15" t="s">
        <v>50</v>
      </c>
      <c r="C43" s="8" t="s">
        <v>14</v>
      </c>
      <c r="D43" s="7">
        <f>0.098</f>
        <v>9.8000000000000004E-2</v>
      </c>
      <c r="E43" s="7">
        <f>1740.83</f>
        <v>1740.83</v>
      </c>
      <c r="F43" s="4"/>
    </row>
    <row r="44" spans="1:6" s="1" customFormat="1" ht="15.75" x14ac:dyDescent="0.25">
      <c r="A44" s="7">
        <v>21</v>
      </c>
      <c r="B44" s="8" t="s">
        <v>70</v>
      </c>
      <c r="C44" s="8" t="s">
        <v>35</v>
      </c>
      <c r="D44" s="7">
        <v>5</v>
      </c>
      <c r="E44" s="7">
        <f>489.83+8663.85</f>
        <v>9153.68</v>
      </c>
      <c r="F44" s="4"/>
    </row>
    <row r="45" spans="1:6" s="1" customFormat="1" ht="78.75" x14ac:dyDescent="0.25">
      <c r="A45" s="7">
        <v>22</v>
      </c>
      <c r="B45" s="8" t="s">
        <v>39</v>
      </c>
      <c r="C45" s="8" t="s">
        <v>14</v>
      </c>
      <c r="D45" s="7">
        <f>0.227</f>
        <v>0.22700000000000001</v>
      </c>
      <c r="E45" s="7">
        <f>4656.19</f>
        <v>4656.1899999999996</v>
      </c>
      <c r="F45" s="4"/>
    </row>
    <row r="46" spans="1:6" ht="78.75" x14ac:dyDescent="0.25">
      <c r="A46" s="7">
        <v>23</v>
      </c>
      <c r="B46" s="8" t="s">
        <v>40</v>
      </c>
      <c r="C46" s="8" t="s">
        <v>14</v>
      </c>
      <c r="D46" s="7">
        <f>0.01</f>
        <v>0.01</v>
      </c>
      <c r="E46" s="7">
        <f>300.28</f>
        <v>300.27999999999997</v>
      </c>
      <c r="F46" s="4"/>
    </row>
    <row r="47" spans="1:6" s="1" customFormat="1" ht="31.5" x14ac:dyDescent="0.25">
      <c r="A47" s="7">
        <v>24</v>
      </c>
      <c r="B47" s="8" t="s">
        <v>26</v>
      </c>
      <c r="C47" s="8" t="s">
        <v>13</v>
      </c>
      <c r="D47" s="7">
        <f>0.04+0.02+0.02</f>
        <v>0.08</v>
      </c>
      <c r="E47" s="7">
        <f>2474.74+1237.38+8400.58</f>
        <v>12112.7</v>
      </c>
      <c r="F47" s="4"/>
    </row>
    <row r="48" spans="1:6" s="1" customFormat="1" ht="47.25" x14ac:dyDescent="0.25">
      <c r="A48" s="7">
        <v>25</v>
      </c>
      <c r="B48" s="8" t="s">
        <v>28</v>
      </c>
      <c r="C48" s="8" t="s">
        <v>29</v>
      </c>
      <c r="D48" s="7">
        <f>10</f>
        <v>10</v>
      </c>
      <c r="E48" s="7">
        <f>8776.1</f>
        <v>8776.1</v>
      </c>
      <c r="F48" s="4"/>
    </row>
    <row r="49" spans="1:7" s="1" customFormat="1" ht="47.25" x14ac:dyDescent="0.25">
      <c r="A49" s="7">
        <v>26</v>
      </c>
      <c r="B49" s="8" t="s">
        <v>58</v>
      </c>
      <c r="C49" s="8" t="s">
        <v>59</v>
      </c>
      <c r="D49" s="7">
        <f>0.3</f>
        <v>0.3</v>
      </c>
      <c r="E49" s="7">
        <f>713.82+1.82</f>
        <v>715.6400000000001</v>
      </c>
      <c r="F49" s="4"/>
    </row>
    <row r="50" spans="1:7" s="1" customFormat="1" ht="31.5" x14ac:dyDescent="0.25">
      <c r="A50" s="7">
        <v>27</v>
      </c>
      <c r="B50" s="8" t="s">
        <v>72</v>
      </c>
      <c r="C50" s="8" t="s">
        <v>73</v>
      </c>
      <c r="D50" s="7">
        <v>110</v>
      </c>
      <c r="E50" s="7">
        <f>1603.8</f>
        <v>1603.8</v>
      </c>
      <c r="F50" s="4"/>
    </row>
    <row r="51" spans="1:7" s="1" customFormat="1" ht="15.75" x14ac:dyDescent="0.25">
      <c r="A51" s="7"/>
      <c r="B51" s="8"/>
      <c r="C51" s="8"/>
      <c r="D51" s="7"/>
      <c r="E51" s="13">
        <f>SUM(E24:E50)</f>
        <v>252290.67</v>
      </c>
      <c r="F51" s="4"/>
    </row>
    <row r="52" spans="1:7" ht="15.75" x14ac:dyDescent="0.25">
      <c r="A52" s="7"/>
      <c r="B52" s="8" t="s">
        <v>9</v>
      </c>
      <c r="C52" s="7"/>
      <c r="D52" s="7"/>
      <c r="E52" s="9">
        <f>E22+E51</f>
        <v>409903.12800000003</v>
      </c>
      <c r="F52" s="4"/>
    </row>
    <row r="53" spans="1:7" ht="15.75" x14ac:dyDescent="0.25">
      <c r="A53" s="7"/>
      <c r="B53" s="8"/>
      <c r="C53" s="7"/>
      <c r="D53" s="7"/>
      <c r="E53" s="7"/>
      <c r="F53" s="4"/>
    </row>
    <row r="54" spans="1:7" ht="15.75" x14ac:dyDescent="0.25">
      <c r="A54" s="10"/>
      <c r="B54" s="10"/>
      <c r="C54" s="10"/>
      <c r="D54" s="10"/>
      <c r="E54" s="10"/>
      <c r="F54" s="4"/>
    </row>
    <row r="55" spans="1:7" ht="15.75" x14ac:dyDescent="0.25">
      <c r="A55" s="10"/>
      <c r="B55" s="10" t="s">
        <v>16</v>
      </c>
      <c r="C55" s="10" t="s">
        <v>17</v>
      </c>
      <c r="D55" s="10"/>
      <c r="E55" s="10"/>
      <c r="F55" s="1"/>
    </row>
    <row r="56" spans="1:7" x14ac:dyDescent="0.25">
      <c r="A56" s="2"/>
      <c r="B56" s="2"/>
      <c r="C56" s="2"/>
      <c r="D56" s="2"/>
      <c r="E56" s="2"/>
      <c r="F56" s="1"/>
    </row>
    <row r="57" spans="1:7" x14ac:dyDescent="0.25">
      <c r="A57" s="2"/>
      <c r="B57" s="2"/>
      <c r="C57" s="2"/>
      <c r="D57" s="2"/>
      <c r="E57" s="2"/>
      <c r="F57" s="1"/>
    </row>
    <row r="58" spans="1:7" x14ac:dyDescent="0.25">
      <c r="A58" s="2"/>
      <c r="B58" s="2" t="s">
        <v>18</v>
      </c>
      <c r="C58" s="2"/>
      <c r="D58" s="2"/>
      <c r="E58" s="2"/>
      <c r="F58" s="1"/>
    </row>
    <row r="59" spans="1:7" x14ac:dyDescent="0.25">
      <c r="A59" s="2"/>
      <c r="B59" s="2"/>
      <c r="C59" s="2"/>
      <c r="D59" s="2"/>
      <c r="E59" s="2"/>
      <c r="F59" s="14"/>
      <c r="G59" s="14"/>
    </row>
    <row r="60" spans="1:7" x14ac:dyDescent="0.25">
      <c r="A60" s="2"/>
      <c r="B60" s="2"/>
      <c r="C60" s="2"/>
      <c r="D60" s="2"/>
      <c r="E60" s="2"/>
      <c r="F60" s="14"/>
      <c r="G60" s="14"/>
    </row>
    <row r="61" spans="1:7" x14ac:dyDescent="0.25">
      <c r="A61" s="2"/>
      <c r="B61" s="2"/>
      <c r="C61" s="2"/>
      <c r="D61" s="2"/>
      <c r="E61" s="2"/>
      <c r="F61" s="14"/>
    </row>
    <row r="62" spans="1:7" x14ac:dyDescent="0.25">
      <c r="A62" s="2"/>
      <c r="B62" s="2"/>
      <c r="C62" s="2"/>
      <c r="D62" s="2"/>
      <c r="E62" s="16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  <c r="F64" t="s">
        <v>52</v>
      </c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67" spans="1:5" x14ac:dyDescent="0.25">
      <c r="A67" s="2"/>
      <c r="B67" s="2"/>
      <c r="C67" s="2"/>
      <c r="D67" s="2"/>
      <c r="E67" s="2"/>
    </row>
    <row r="68" spans="1:5" x14ac:dyDescent="0.25">
      <c r="A68" s="2"/>
      <c r="B68" s="2"/>
      <c r="C68" s="2"/>
      <c r="D68" s="2"/>
      <c r="E68" s="2"/>
    </row>
    <row r="69" spans="1:5" x14ac:dyDescent="0.25">
      <c r="A69" s="2"/>
      <c r="B69" s="2"/>
      <c r="C69" s="2"/>
      <c r="D69" s="2"/>
      <c r="E69" s="2"/>
    </row>
    <row r="70" spans="1:5" x14ac:dyDescent="0.25">
      <c r="A70" s="2"/>
      <c r="B70" s="2"/>
      <c r="C70" s="2"/>
      <c r="D70" s="2"/>
      <c r="E70" s="2"/>
    </row>
    <row r="71" spans="1:5" x14ac:dyDescent="0.25">
      <c r="A71" s="2"/>
      <c r="B71" s="2"/>
      <c r="C71" s="2"/>
      <c r="D71" s="2"/>
      <c r="E71" s="2"/>
    </row>
    <row r="72" spans="1:5" x14ac:dyDescent="0.25">
      <c r="A72" s="2"/>
      <c r="B72" s="2"/>
      <c r="C72" s="2"/>
      <c r="D72" s="2"/>
      <c r="E72" s="2"/>
    </row>
    <row r="73" spans="1:5" x14ac:dyDescent="0.25">
      <c r="A73" s="2"/>
      <c r="B73" s="2"/>
      <c r="C73" s="2"/>
      <c r="D73" s="2"/>
      <c r="E73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2018-02-01T12:33:15Z</cp:lastPrinted>
  <dcterms:created xsi:type="dcterms:W3CDTF">2016-09-29T06:37:31Z</dcterms:created>
  <dcterms:modified xsi:type="dcterms:W3CDTF">2018-02-01T12:35:23Z</dcterms:modified>
</cp:coreProperties>
</file>